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20" windowHeight="1521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60" i="1"/>
  <c r="L60"/>
  <c r="F60"/>
  <c r="C60"/>
  <c r="B60"/>
  <c r="N59"/>
  <c r="L59"/>
  <c r="F59"/>
  <c r="C59"/>
  <c r="B59"/>
  <c r="N58"/>
  <c r="L58"/>
  <c r="F58"/>
  <c r="C58"/>
  <c r="B58"/>
  <c r="N57"/>
  <c r="L57"/>
  <c r="F57"/>
  <c r="C57"/>
  <c r="B57"/>
  <c r="N56"/>
  <c r="L56"/>
  <c r="F56"/>
  <c r="C56"/>
  <c r="B56"/>
  <c r="N55"/>
  <c r="L55"/>
  <c r="F55"/>
  <c r="C55"/>
  <c r="B55"/>
  <c r="N54"/>
  <c r="L54"/>
  <c r="F54"/>
  <c r="C54"/>
  <c r="B54"/>
  <c r="N53"/>
  <c r="L53"/>
  <c r="F53"/>
  <c r="C53"/>
  <c r="B53"/>
  <c r="N52"/>
  <c r="L52"/>
  <c r="F52"/>
  <c r="C52"/>
  <c r="B52"/>
  <c r="N51"/>
  <c r="L51"/>
  <c r="F51"/>
  <c r="C51"/>
  <c r="B51"/>
  <c r="N50"/>
  <c r="L50"/>
  <c r="F50"/>
  <c r="C50"/>
  <c r="B50"/>
  <c r="N49"/>
  <c r="L49"/>
  <c r="F49"/>
  <c r="C49"/>
  <c r="B49"/>
  <c r="N48"/>
  <c r="L48"/>
  <c r="F48"/>
  <c r="C48"/>
  <c r="B48"/>
  <c r="N47"/>
  <c r="L47"/>
  <c r="F47"/>
  <c r="C47"/>
  <c r="B47"/>
  <c r="N46"/>
  <c r="L46"/>
  <c r="F46"/>
  <c r="C46"/>
  <c r="B46"/>
  <c r="N45"/>
  <c r="L45"/>
  <c r="F45"/>
  <c r="C45"/>
  <c r="B45"/>
  <c r="N44"/>
  <c r="L44"/>
  <c r="F44"/>
  <c r="C44"/>
  <c r="B44"/>
  <c r="N43"/>
  <c r="L43"/>
  <c r="F43"/>
  <c r="C43"/>
  <c r="B43"/>
  <c r="N42"/>
  <c r="L42"/>
  <c r="F42"/>
  <c r="C42"/>
  <c r="B42"/>
  <c r="N41"/>
  <c r="L41"/>
  <c r="F41"/>
  <c r="C41"/>
  <c r="B41"/>
  <c r="N40"/>
  <c r="L40"/>
  <c r="F40"/>
  <c r="C40"/>
  <c r="B40"/>
  <c r="N39"/>
  <c r="L39"/>
  <c r="F39"/>
  <c r="C39"/>
  <c r="B39"/>
  <c r="N38"/>
  <c r="L38"/>
  <c r="F38"/>
  <c r="C38"/>
  <c r="B38"/>
  <c r="N37"/>
  <c r="L37"/>
  <c r="F37"/>
  <c r="C37"/>
  <c r="B37"/>
  <c r="N36"/>
  <c r="L36"/>
  <c r="F36"/>
  <c r="C36"/>
  <c r="B36"/>
  <c r="N35"/>
  <c r="L35"/>
  <c r="F35"/>
  <c r="C35"/>
  <c r="B35"/>
  <c r="N34"/>
  <c r="L34"/>
  <c r="F34"/>
  <c r="C34"/>
  <c r="B34"/>
  <c r="N33"/>
  <c r="L33"/>
  <c r="F33"/>
  <c r="C33"/>
  <c r="B33"/>
  <c r="N32"/>
  <c r="L32"/>
  <c r="F32"/>
  <c r="C32"/>
  <c r="B32"/>
  <c r="N31"/>
  <c r="L31"/>
  <c r="F31"/>
  <c r="C31"/>
  <c r="B31"/>
  <c r="N30"/>
  <c r="L30"/>
  <c r="F30"/>
  <c r="C30"/>
  <c r="B30"/>
  <c r="N29"/>
  <c r="L29"/>
  <c r="F29"/>
  <c r="C29"/>
  <c r="B29"/>
  <c r="N28"/>
  <c r="L28"/>
  <c r="F28"/>
  <c r="C28"/>
  <c r="B28"/>
  <c r="N27"/>
  <c r="L27"/>
  <c r="F27"/>
  <c r="C27"/>
  <c r="B27"/>
  <c r="N26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<sst xmlns="http://schemas.openxmlformats.org/spreadsheetml/2006/main" count="81" uniqueCount="35">
  <si>
    <t>Отчет № 7. 18.10.2022 8:16:24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</si>
  <si>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</si>
  <si>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Тверской городской Думы</t>
  </si>
  <si>
    <t>По состоянию на 15.09.2022</t>
  </si>
  <si>
    <t>В руб.</t>
  </si>
  <si>
    <t>1</t>
  </si>
  <si>
    <t>1.</t>
  </si>
  <si>
    <t/>
  </si>
  <si>
    <t>2.</t>
  </si>
  <si>
    <t>09.09.2022</t>
  </si>
  <si>
    <t>05.09.2022</t>
  </si>
  <si>
    <t>10.08.2022</t>
  </si>
  <si>
    <t>29.07.2022</t>
  </si>
  <si>
    <t>3.</t>
  </si>
  <si>
    <t>4.</t>
  </si>
  <si>
    <t>02.09.2022</t>
  </si>
  <si>
    <t>5.</t>
  </si>
  <si>
    <t>6.</t>
  </si>
  <si>
    <t>15.08.2022</t>
  </si>
  <si>
    <t>24.08.2022</t>
  </si>
  <si>
    <t>01.09.2022</t>
  </si>
  <si>
    <t>03.09.2022</t>
  </si>
  <si>
    <t>25.08.2022</t>
  </si>
  <si>
    <t>7.</t>
  </si>
  <si>
    <t>8.</t>
  </si>
  <si>
    <t>27.08.2022</t>
  </si>
  <si>
    <t>23.08.2022</t>
  </si>
  <si>
    <t>9.</t>
  </si>
  <si>
    <t>22.07.2022</t>
  </si>
  <si>
    <t>10.</t>
  </si>
  <si>
    <t>11.</t>
  </si>
  <si>
    <t>12.</t>
  </si>
  <si>
    <t>13.</t>
  </si>
  <si>
    <t>14.</t>
  </si>
  <si>
    <t>26.08.2022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</si>
</sst>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workbookViewId="0"/>
  </sheetViews>
  <sheetFormatPr defaultRowHeight="15"/>
  <cols>
    <col min="1" max="1" width="8.140625" customWidth="1"/>
    <col min="2" max="3" width="12.7109375" customWidth="1"/>
    <col min="4" max="5" width="15.7109375" customWidth="1"/>
    <col min="6" max="6" width="9.710937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9.7109375" customWidth="1"/>
    <col min="13" max="13" width="15.7109375" customWidth="1"/>
    <col min="14" max="14" width="18.5703125" customWidth="1"/>
    <col min="15" max="15" width="9.140625" customWidth="1"/>
  </cols>
  <sheetData>
    <row r="1" spans="1:15" ht="15" customHeight="1">
      <c r="N1" s="1" t="s">
        <v>0</v>
      </c>
    </row>
    <row r="2" spans="1:15" ht="206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N4" s="5" t="s">
        <v>3</v>
      </c>
    </row>
    <row r="5" spans="1:15">
      <c r="N5" s="5" t="s">
        <v>4</v>
      </c>
    </row>
    <row r="6" spans="1:15" ht="24" customHeight="1">
      <c r="A6" s="6" t="str">
        <f t="shared" ref="A6:A9" si="0">"№
п/п"</f>
        <v>№
п/п</v>
      </c>
      <c r="B6" s="6" t="str">
        <f t="shared" ref="B6:B9" si="1">"Наименование территории"</f>
        <v>Наименование территории</v>
      </c>
      <c r="C6" s="6" t="str">
        <f t="shared" ref="C6:C9" si="2">"Фамилия, имя, отчество кандидата"</f>
        <v>Фамилия, имя, отчество кандидата</v>
      </c>
      <c r="D6" s="9" t="str">
        <f t="shared" ref="D6:H6" si="3">"Поступило средств"</f>
        <v>Поступило средств</v>
      </c>
      <c r="E6" s="10"/>
      <c r="F6" s="10"/>
      <c r="G6" s="10"/>
      <c r="H6" s="11"/>
      <c r="I6" s="9" t="str">
        <f t="shared" ref="I6:L6" si="4">"Израсходовано средств"</f>
        <v>Израсходовано средств</v>
      </c>
      <c r="J6" s="10"/>
      <c r="K6" s="10"/>
      <c r="L6" s="11"/>
      <c r="M6" s="9" t="str">
        <f t="shared" ref="M6:N6" si="5">"Возвращено средств"</f>
        <v>Возвращено средств</v>
      </c>
      <c r="N6" s="11"/>
    </row>
    <row r="7" spans="1:15" ht="53.1" customHeight="1">
      <c r="A7" s="7"/>
      <c r="B7" s="7"/>
      <c r="C7" s="7"/>
      <c r="D7" s="6" t="str">
        <f t="shared" ref="D7:D9" si="6">"всего"</f>
        <v>всего</v>
      </c>
      <c r="E7" s="9" t="str">
        <f t="shared" ref="E7:H7" si="7">"из них"</f>
        <v>из них</v>
      </c>
      <c r="F7" s="10"/>
      <c r="G7" s="10"/>
      <c r="H7" s="11"/>
      <c r="I7" s="6" t="str">
        <f t="shared" ref="I7:I9" si="8">"всего"</f>
        <v>всего</v>
      </c>
      <c r="J7" s="9" t="str">
        <f t="shared" ref="J7:L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10"/>
      <c r="L7" s="11"/>
      <c r="M7" s="6" t="str">
        <f t="shared" ref="M7:M9" si="10">"сумма, руб."</f>
        <v>сумма, руб.</v>
      </c>
      <c r="N7" s="6" t="str">
        <f t="shared" ref="N7:N9" si="11">"основание возврата"</f>
        <v>основание возврата</v>
      </c>
      <c r="O7" s="4"/>
    </row>
    <row r="8" spans="1:15" ht="69.95" customHeight="1">
      <c r="A8" s="7"/>
      <c r="B8" s="7"/>
      <c r="C8" s="7"/>
      <c r="D8" s="7"/>
      <c r="E8" s="9" t="str">
        <f t="shared" ref="E8:F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11"/>
      <c r="G8" s="9" t="str">
        <f t="shared" ref="G8:H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1"/>
      <c r="I8" s="7"/>
      <c r="J8" s="6" t="str">
        <f t="shared" ref="J8:J9" si="14">"дата операции"</f>
        <v>дата операции</v>
      </c>
      <c r="K8" s="6" t="str">
        <f t="shared" ref="K8:K9" si="15">"сумма, руб."</f>
        <v>сумма, руб.</v>
      </c>
      <c r="L8" s="6" t="str">
        <f t="shared" ref="L8:L9" si="16">"назначение платежа"</f>
        <v>назначение платежа</v>
      </c>
      <c r="M8" s="7"/>
      <c r="N8" s="7"/>
      <c r="O8" s="4"/>
    </row>
    <row r="9" spans="1:15" ht="75" customHeight="1">
      <c r="A9" s="8"/>
      <c r="B9" s="8"/>
      <c r="C9" s="8"/>
      <c r="D9" s="8"/>
      <c r="E9" s="12" t="str">
        <f>"сумма, руб."</f>
        <v>сумма, руб.</v>
      </c>
      <c r="F9" s="12" t="str">
        <f>"наименование юридического лица"</f>
        <v>наименование юридического лица</v>
      </c>
      <c r="G9" s="12" t="str">
        <f>"сумма, руб."</f>
        <v>сумма,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60" customHeight="1">
      <c r="A11" s="15" t="s">
        <v>6</v>
      </c>
      <c r="B11" s="16" t="str">
        <f>"Округ №23 (№ 23)"</f>
        <v>Округ №23 (№ 23)</v>
      </c>
      <c r="C11" s="16" t="str">
        <f>"Белякова Юлия Владимировна"</f>
        <v>Белякова Юлия Владимировна</v>
      </c>
      <c r="D11" s="17">
        <v>21950</v>
      </c>
      <c r="E11" s="17"/>
      <c r="F11" s="16" t="str">
        <f>""</f>
        <v/>
      </c>
      <c r="G11" s="17"/>
      <c r="H11" s="18"/>
      <c r="I11" s="17">
        <v>21950</v>
      </c>
      <c r="J11" s="19"/>
      <c r="K11" s="17"/>
      <c r="L11" s="16" t="str">
        <f>""</f>
        <v/>
      </c>
      <c r="M11" s="17"/>
      <c r="N11" s="16" t="str">
        <f>""</f>
        <v/>
      </c>
      <c r="O11" s="13"/>
    </row>
    <row r="12" spans="1:15" ht="30" customHeight="1">
      <c r="A12" s="14" t="s">
        <v>7</v>
      </c>
      <c r="B12" s="20" t="str">
        <f>""</f>
        <v/>
      </c>
      <c r="C12" s="20" t="str">
        <f>"Итого по кандидату"</f>
        <v>Итого по кандидату</v>
      </c>
      <c r="D12" s="21">
        <v>21950</v>
      </c>
      <c r="E12" s="21">
        <v>0</v>
      </c>
      <c r="F12" s="20" t="str">
        <f>""</f>
        <v/>
      </c>
      <c r="G12" s="21">
        <v>0</v>
      </c>
      <c r="H12" s="22"/>
      <c r="I12" s="21">
        <v>21950</v>
      </c>
      <c r="J12" s="23"/>
      <c r="K12" s="21">
        <v>0</v>
      </c>
      <c r="L12" s="20" t="str">
        <f>""</f>
        <v/>
      </c>
      <c r="M12" s="21">
        <v>0</v>
      </c>
      <c r="N12" s="20" t="str">
        <f>""</f>
        <v/>
      </c>
      <c r="O12" s="13"/>
    </row>
    <row r="13" spans="1:15" ht="300" customHeight="1">
      <c r="A13" s="15" t="s">
        <v>8</v>
      </c>
      <c r="B13" s="16" t="str">
        <f>"Округ №23 (№ 23)"</f>
        <v>Округ №23 (№ 23)</v>
      </c>
      <c r="C13" s="16" t="str">
        <f>"Глебова Екатерина Петровна"</f>
        <v>Глебова Екатерина Петровна</v>
      </c>
      <c r="D13" s="17"/>
      <c r="E13" s="17"/>
      <c r="F13" s="16" t="str">
        <f>""</f>
        <v/>
      </c>
      <c r="G13" s="17"/>
      <c r="H13" s="18"/>
      <c r="I13" s="17"/>
      <c r="J13" s="19" t="s">
        <v>9</v>
      </c>
      <c r="K13" s="17">
        <v>1013350</v>
      </c>
      <c r="L13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3" s="17"/>
      <c r="N13" s="16" t="str">
        <f>""</f>
        <v/>
      </c>
      <c r="O13" s="13"/>
    </row>
    <row r="14" spans="1:15" ht="300" customHeight="1">
      <c r="A14" s="15" t="s">
        <v>7</v>
      </c>
      <c r="B14" s="16" t="str">
        <f>""</f>
        <v/>
      </c>
      <c r="C14" s="16" t="str">
        <f>""</f>
        <v/>
      </c>
      <c r="D14" s="17"/>
      <c r="E14" s="17"/>
      <c r="F14" s="16" t="str">
        <f>""</f>
        <v/>
      </c>
      <c r="G14" s="17"/>
      <c r="H14" s="18"/>
      <c r="I14" s="17"/>
      <c r="J14" s="19" t="s">
        <v>10</v>
      </c>
      <c r="K14" s="17">
        <v>580000</v>
      </c>
      <c r="L14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4" s="17"/>
      <c r="N14" s="16" t="str">
        <f>""</f>
        <v/>
      </c>
      <c r="O14" s="4"/>
    </row>
    <row r="15" spans="1:15" ht="405" customHeight="1">
      <c r="A15" s="15" t="s">
        <v>7</v>
      </c>
      <c r="B15" s="16" t="str">
        <f>""</f>
        <v/>
      </c>
      <c r="C15" s="16" t="str">
        <f>""</f>
        <v/>
      </c>
      <c r="D15" s="17"/>
      <c r="E15" s="17"/>
      <c r="F15" s="16" t="str">
        <f>""</f>
        <v/>
      </c>
      <c r="G15" s="17"/>
      <c r="H15" s="18"/>
      <c r="I15" s="17"/>
      <c r="J15" s="19" t="s">
        <v>11</v>
      </c>
      <c r="K15" s="17">
        <v>200000</v>
      </c>
      <c r="L15" s="16" t="str">
        <f>"Израсходовано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технологиям)"</f>
        <v>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</v>
      </c>
      <c r="M15" s="17"/>
      <c r="N15" s="16" t="str">
        <f>""</f>
        <v/>
      </c>
      <c r="O15" s="4"/>
    </row>
    <row r="16" spans="1:15" ht="300" customHeight="1">
      <c r="A16" s="15" t="s">
        <v>7</v>
      </c>
      <c r="B16" s="16" t="str">
        <f>""</f>
        <v/>
      </c>
      <c r="C16" s="16" t="str">
        <f>""</f>
        <v/>
      </c>
      <c r="D16" s="17"/>
      <c r="E16" s="17"/>
      <c r="F16" s="16" t="str">
        <f>""</f>
        <v/>
      </c>
      <c r="G16" s="17"/>
      <c r="H16" s="18"/>
      <c r="I16" s="17"/>
      <c r="J16" s="19" t="s">
        <v>12</v>
      </c>
      <c r="K16" s="17">
        <v>200000</v>
      </c>
      <c r="L16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16" s="17"/>
      <c r="N16" s="16" t="str">
        <f>""</f>
        <v/>
      </c>
      <c r="O16" s="4"/>
    </row>
    <row r="17" spans="1:15" ht="30" customHeight="1">
      <c r="A17" s="14" t="s">
        <v>7</v>
      </c>
      <c r="B17" s="20" t="str">
        <f>""</f>
        <v/>
      </c>
      <c r="C17" s="20" t="str">
        <f>"Итого по кандидату"</f>
        <v>Итого по кандидату</v>
      </c>
      <c r="D17" s="21">
        <v>2139992</v>
      </c>
      <c r="E17" s="21">
        <v>0</v>
      </c>
      <c r="F17" s="20" t="str">
        <f>""</f>
        <v/>
      </c>
      <c r="G17" s="21">
        <v>0</v>
      </c>
      <c r="H17" s="22"/>
      <c r="I17" s="21">
        <v>2139992</v>
      </c>
      <c r="J17" s="23"/>
      <c r="K17" s="21">
        <v>1993350</v>
      </c>
      <c r="L17" s="20" t="str">
        <f>""</f>
        <v/>
      </c>
      <c r="M17" s="21">
        <v>0</v>
      </c>
      <c r="N17" s="20" t="str">
        <f>""</f>
        <v/>
      </c>
      <c r="O17" s="4"/>
    </row>
    <row r="18" spans="1:15" ht="60" customHeight="1">
      <c r="A18" s="15" t="s">
        <v>13</v>
      </c>
      <c r="B18" s="16" t="str">
        <f>"Округ №23 (№ 23)"</f>
        <v>Округ №23 (№ 23)</v>
      </c>
      <c r="C18" s="16" t="str">
        <f>"Лобов Андрей Александрович"</f>
        <v>Лобов Андрей Александрович</v>
      </c>
      <c r="D18" s="17">
        <v>34600</v>
      </c>
      <c r="E18" s="17"/>
      <c r="F18" s="16" t="str">
        <f>""</f>
        <v/>
      </c>
      <c r="G18" s="17"/>
      <c r="H18" s="18"/>
      <c r="I18" s="17">
        <v>34600</v>
      </c>
      <c r="J18" s="19"/>
      <c r="K18" s="17"/>
      <c r="L18" s="16" t="str">
        <f>""</f>
        <v/>
      </c>
      <c r="M18" s="17"/>
      <c r="N18" s="16" t="str">
        <f>""</f>
        <v/>
      </c>
      <c r="O18" s="13"/>
    </row>
    <row r="19" spans="1:15" ht="30" customHeight="1">
      <c r="A19" s="14" t="s">
        <v>7</v>
      </c>
      <c r="B19" s="20" t="str">
        <f>""</f>
        <v/>
      </c>
      <c r="C19" s="20" t="str">
        <f>"Итого по кандидату"</f>
        <v>Итого по кандидату</v>
      </c>
      <c r="D19" s="21">
        <v>34600</v>
      </c>
      <c r="E19" s="21">
        <v>0</v>
      </c>
      <c r="F19" s="20" t="str">
        <f>""</f>
        <v/>
      </c>
      <c r="G19" s="21">
        <v>0</v>
      </c>
      <c r="H19" s="22"/>
      <c r="I19" s="21">
        <v>34600</v>
      </c>
      <c r="J19" s="23"/>
      <c r="K19" s="21">
        <v>0</v>
      </c>
      <c r="L19" s="20" t="str">
        <f>""</f>
        <v/>
      </c>
      <c r="M19" s="21">
        <v>0</v>
      </c>
      <c r="N19" s="20" t="str">
        <f>""</f>
        <v/>
      </c>
      <c r="O19" s="13"/>
    </row>
    <row r="20" spans="1:15" ht="405" customHeight="1">
      <c r="A20" s="15" t="s">
        <v>14</v>
      </c>
      <c r="B20" s="16" t="str">
        <f>"Округ №23 (№ 23)"</f>
        <v>Округ №23 (№ 23)</v>
      </c>
      <c r="C20" s="16" t="str">
        <f>"Новинский Никита Алексеевич"</f>
        <v>Новинский Никита Алексеевич</v>
      </c>
      <c r="D20" s="17">
        <v>72000</v>
      </c>
      <c r="E20" s="17"/>
      <c r="F20" s="16" t="str">
        <f>""</f>
        <v/>
      </c>
      <c r="G20" s="17"/>
      <c r="H20" s="18"/>
      <c r="I20" s="17">
        <v>72000</v>
      </c>
      <c r="J20" s="19" t="s">
        <v>15</v>
      </c>
      <c r="K20" s="17">
        <v>57000</v>
      </c>
      <c r="L20" s="16" t="str">
        <f>"Израсходовано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технологиям)"</f>
        <v>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</v>
      </c>
      <c r="M20" s="17"/>
      <c r="N20" s="16" t="str">
        <f>""</f>
        <v/>
      </c>
      <c r="O20" s="13"/>
    </row>
    <row r="21" spans="1:15" ht="30" customHeight="1">
      <c r="A21" s="14" t="s">
        <v>7</v>
      </c>
      <c r="B21" s="20" t="str">
        <f>""</f>
        <v/>
      </c>
      <c r="C21" s="20" t="str">
        <f>"Итого по кандидату"</f>
        <v>Итого по кандидату</v>
      </c>
      <c r="D21" s="21">
        <v>72000</v>
      </c>
      <c r="E21" s="21">
        <v>0</v>
      </c>
      <c r="F21" s="20" t="str">
        <f>""</f>
        <v/>
      </c>
      <c r="G21" s="21">
        <v>0</v>
      </c>
      <c r="H21" s="22"/>
      <c r="I21" s="21">
        <v>72000</v>
      </c>
      <c r="J21" s="23"/>
      <c r="K21" s="21">
        <v>57000</v>
      </c>
      <c r="L21" s="20" t="str">
        <f>""</f>
        <v/>
      </c>
      <c r="M21" s="21">
        <v>0</v>
      </c>
      <c r="N21" s="20" t="str">
        <f>""</f>
        <v/>
      </c>
      <c r="O21" s="4"/>
    </row>
    <row r="22" spans="1:15" ht="75" customHeight="1">
      <c r="A22" s="14" t="s">
        <v>7</v>
      </c>
      <c r="B22" s="20" t="str">
        <f>""</f>
        <v/>
      </c>
      <c r="C22" s="20" t="str">
        <f>"Избирательный округ (Округ №23 (№ 23)), всего"</f>
        <v>Избирательный округ (Округ №23 (№ 23)), всего</v>
      </c>
      <c r="D22" s="21">
        <v>2268542</v>
      </c>
      <c r="E22" s="21">
        <v>0</v>
      </c>
      <c r="F22" s="20" t="str">
        <f>""</f>
        <v/>
      </c>
      <c r="G22" s="21">
        <v>0</v>
      </c>
      <c r="H22" s="22"/>
      <c r="I22" s="21">
        <v>2268542</v>
      </c>
      <c r="J22" s="23"/>
      <c r="K22" s="21">
        <v>2050350</v>
      </c>
      <c r="L22" s="20" t="str">
        <f>""</f>
        <v/>
      </c>
      <c r="M22" s="21">
        <v>0</v>
      </c>
      <c r="N22" s="20" t="str">
        <f>""</f>
        <v/>
      </c>
      <c r="O22" s="13"/>
    </row>
    <row r="23" spans="1:15" ht="60" customHeight="1">
      <c r="A23" s="15" t="s">
        <v>16</v>
      </c>
      <c r="B23" s="16" t="str">
        <f>"Округ №24 (№ 24)"</f>
        <v>Округ №24 (№ 24)</v>
      </c>
      <c r="C23" s="16" t="str">
        <f>"Балаганский Аркадий Александрович"</f>
        <v>Балаганский Аркадий Александрович</v>
      </c>
      <c r="D23" s="17">
        <v>27380</v>
      </c>
      <c r="E23" s="17"/>
      <c r="F23" s="16" t="str">
        <f>""</f>
        <v/>
      </c>
      <c r="G23" s="17"/>
      <c r="H23" s="18"/>
      <c r="I23" s="17">
        <v>27380</v>
      </c>
      <c r="J23" s="19"/>
      <c r="K23" s="17"/>
      <c r="L23" s="16" t="str">
        <f>""</f>
        <v/>
      </c>
      <c r="M23" s="17"/>
      <c r="N23" s="16" t="str">
        <f>""</f>
        <v/>
      </c>
      <c r="O23" s="13"/>
    </row>
    <row r="24" spans="1:15" ht="30" customHeight="1">
      <c r="A24" s="14" t="s">
        <v>7</v>
      </c>
      <c r="B24" s="20" t="str">
        <f>""</f>
        <v/>
      </c>
      <c r="C24" s="20" t="str">
        <f>"Итого по кандидату"</f>
        <v>Итого по кандидату</v>
      </c>
      <c r="D24" s="21">
        <v>27380</v>
      </c>
      <c r="E24" s="21">
        <v>0</v>
      </c>
      <c r="F24" s="20" t="str">
        <f>""</f>
        <v/>
      </c>
      <c r="G24" s="21">
        <v>0</v>
      </c>
      <c r="H24" s="22"/>
      <c r="I24" s="21">
        <v>27380</v>
      </c>
      <c r="J24" s="23"/>
      <c r="K24" s="21">
        <v>0</v>
      </c>
      <c r="L24" s="20" t="str">
        <f>""</f>
        <v/>
      </c>
      <c r="M24" s="21">
        <v>0</v>
      </c>
      <c r="N24" s="20" t="str">
        <f>""</f>
        <v/>
      </c>
      <c r="O24" s="13"/>
    </row>
    <row r="25" spans="1:15" ht="300" customHeight="1">
      <c r="A25" s="15" t="s">
        <v>17</v>
      </c>
      <c r="B25" s="16" t="str">
        <f>"Округ №24 (№ 24)"</f>
        <v>Округ №24 (№ 24)</v>
      </c>
      <c r="C25" s="16" t="str">
        <f>"Борисов Александр Игоревич"</f>
        <v>Борисов Александр Игоревич</v>
      </c>
      <c r="D25" s="17"/>
      <c r="E25" s="17"/>
      <c r="F25" s="16" t="str">
        <f>""</f>
        <v/>
      </c>
      <c r="G25" s="17"/>
      <c r="H25" s="18"/>
      <c r="I25" s="17"/>
      <c r="J25" s="19" t="s">
        <v>18</v>
      </c>
      <c r="K25" s="17">
        <v>500000</v>
      </c>
      <c r="L25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5" s="17"/>
      <c r="N25" s="16" t="str">
        <f>""</f>
        <v/>
      </c>
      <c r="O25" s="13"/>
    </row>
    <row r="26" spans="1:15" ht="300" customHeight="1">
      <c r="A26" s="15" t="s">
        <v>7</v>
      </c>
      <c r="B26" s="16" t="str">
        <f>""</f>
        <v/>
      </c>
      <c r="C26" s="16" t="str">
        <f>""</f>
        <v/>
      </c>
      <c r="D26" s="17"/>
      <c r="E26" s="17"/>
      <c r="F26" s="16" t="str">
        <f>""</f>
        <v/>
      </c>
      <c r="G26" s="17"/>
      <c r="H26" s="18"/>
      <c r="I26" s="17"/>
      <c r="J26" s="19" t="s">
        <v>19</v>
      </c>
      <c r="K26" s="17">
        <v>200000</v>
      </c>
      <c r="L26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6" s="17"/>
      <c r="N26" s="16" t="str">
        <f>""</f>
        <v/>
      </c>
      <c r="O26" s="4"/>
    </row>
    <row r="27" spans="1:15" ht="300" customHeight="1">
      <c r="A27" s="15" t="s">
        <v>7</v>
      </c>
      <c r="B27" s="16" t="str">
        <f>""</f>
        <v/>
      </c>
      <c r="C27" s="16" t="str">
        <f>""</f>
        <v/>
      </c>
      <c r="D27" s="17"/>
      <c r="E27" s="17"/>
      <c r="F27" s="16" t="str">
        <f>""</f>
        <v/>
      </c>
      <c r="G27" s="17"/>
      <c r="H27" s="18"/>
      <c r="I27" s="17"/>
      <c r="J27" s="19" t="s">
        <v>20</v>
      </c>
      <c r="K27" s="17">
        <v>200000</v>
      </c>
      <c r="L27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7" s="17"/>
      <c r="N27" s="16" t="str">
        <f>""</f>
        <v/>
      </c>
      <c r="O27" s="4"/>
    </row>
    <row r="28" spans="1:15" ht="300" customHeight="1">
      <c r="A28" s="15" t="s">
        <v>7</v>
      </c>
      <c r="B28" s="16" t="str">
        <f>""</f>
        <v/>
      </c>
      <c r="C28" s="16" t="str">
        <f>""</f>
        <v/>
      </c>
      <c r="D28" s="17"/>
      <c r="E28" s="17"/>
      <c r="F28" s="16" t="str">
        <f>""</f>
        <v/>
      </c>
      <c r="G28" s="17"/>
      <c r="H28" s="18"/>
      <c r="I28" s="17"/>
      <c r="J28" s="19" t="s">
        <v>21</v>
      </c>
      <c r="K28" s="17">
        <v>200000</v>
      </c>
      <c r="L28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8" s="17"/>
      <c r="N28" s="16" t="str">
        <f>""</f>
        <v/>
      </c>
      <c r="O28" s="4"/>
    </row>
    <row r="29" spans="1:15" ht="300" customHeight="1">
      <c r="A29" s="15" t="s">
        <v>7</v>
      </c>
      <c r="B29" s="16" t="str">
        <f>""</f>
        <v/>
      </c>
      <c r="C29" s="16" t="str">
        <f>""</f>
        <v/>
      </c>
      <c r="D29" s="17"/>
      <c r="E29" s="17"/>
      <c r="F29" s="16" t="str">
        <f>""</f>
        <v/>
      </c>
      <c r="G29" s="17"/>
      <c r="H29" s="18"/>
      <c r="I29" s="17"/>
      <c r="J29" s="19" t="s">
        <v>22</v>
      </c>
      <c r="K29" s="17">
        <v>200000</v>
      </c>
      <c r="L29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9" s="17"/>
      <c r="N29" s="16" t="str">
        <f>""</f>
        <v/>
      </c>
      <c r="O29" s="4"/>
    </row>
    <row r="30" spans="1:15" ht="30" customHeight="1">
      <c r="A30" s="14" t="s">
        <v>7</v>
      </c>
      <c r="B30" s="20" t="str">
        <f>""</f>
        <v/>
      </c>
      <c r="C30" s="20" t="str">
        <f>"Итого по кандидату"</f>
        <v>Итого по кандидату</v>
      </c>
      <c r="D30" s="21">
        <v>1587350</v>
      </c>
      <c r="E30" s="21">
        <v>0</v>
      </c>
      <c r="F30" s="20" t="str">
        <f>""</f>
        <v/>
      </c>
      <c r="G30" s="21">
        <v>0</v>
      </c>
      <c r="H30" s="22"/>
      <c r="I30" s="21">
        <v>1587350</v>
      </c>
      <c r="J30" s="23"/>
      <c r="K30" s="21">
        <v>1300000</v>
      </c>
      <c r="L30" s="20" t="str">
        <f>""</f>
        <v/>
      </c>
      <c r="M30" s="21">
        <v>0</v>
      </c>
      <c r="N30" s="20" t="str">
        <f>""</f>
        <v/>
      </c>
      <c r="O30" s="4"/>
    </row>
    <row r="31" spans="1:15" ht="45" customHeight="1">
      <c r="A31" s="15" t="s">
        <v>23</v>
      </c>
      <c r="B31" s="16" t="str">
        <f>"Округ №24 (№ 24)"</f>
        <v>Округ №24 (№ 24)</v>
      </c>
      <c r="C31" s="16" t="str">
        <f>"Воротникова Ирина Викторовна"</f>
        <v>Воротникова Ирина Викторовна</v>
      </c>
      <c r="D31" s="17">
        <v>5000</v>
      </c>
      <c r="E31" s="17"/>
      <c r="F31" s="16" t="str">
        <f>""</f>
        <v/>
      </c>
      <c r="G31" s="17"/>
      <c r="H31" s="18"/>
      <c r="I31" s="17">
        <v>5000</v>
      </c>
      <c r="J31" s="19"/>
      <c r="K31" s="17"/>
      <c r="L31" s="16" t="str">
        <f>""</f>
        <v/>
      </c>
      <c r="M31" s="17"/>
      <c r="N31" s="16" t="str">
        <f>""</f>
        <v/>
      </c>
      <c r="O31" s="13"/>
    </row>
    <row r="32" spans="1:15" ht="30" customHeight="1">
      <c r="A32" s="14" t="s">
        <v>7</v>
      </c>
      <c r="B32" s="20" t="str">
        <f>""</f>
        <v/>
      </c>
      <c r="C32" s="20" t="str">
        <f>"Итого по кандидату"</f>
        <v>Итого по кандидату</v>
      </c>
      <c r="D32" s="21">
        <v>5000</v>
      </c>
      <c r="E32" s="21">
        <v>0</v>
      </c>
      <c r="F32" s="20" t="str">
        <f>""</f>
        <v/>
      </c>
      <c r="G32" s="21">
        <v>0</v>
      </c>
      <c r="H32" s="22"/>
      <c r="I32" s="21">
        <v>5000</v>
      </c>
      <c r="J32" s="23"/>
      <c r="K32" s="21">
        <v>0</v>
      </c>
      <c r="L32" s="20" t="str">
        <f>""</f>
        <v/>
      </c>
      <c r="M32" s="21">
        <v>0</v>
      </c>
      <c r="N32" s="20" t="str">
        <f>""</f>
        <v/>
      </c>
      <c r="O32" s="13"/>
    </row>
    <row r="33" spans="1:15" ht="405" customHeight="1">
      <c r="A33" s="15" t="s">
        <v>24</v>
      </c>
      <c r="B33" s="16" t="str">
        <f>"Округ №24 (№ 24)"</f>
        <v>Округ №24 (№ 24)</v>
      </c>
      <c r="C33" s="16" t="str">
        <f>"Мельникова Екатерина Владимировна"</f>
        <v>Мельникова Екатерина Владимировна</v>
      </c>
      <c r="D33" s="17"/>
      <c r="E33" s="17"/>
      <c r="F33" s="16" t="str">
        <f>""</f>
        <v/>
      </c>
      <c r="G33" s="17"/>
      <c r="H33" s="18"/>
      <c r="I33" s="17"/>
      <c r="J33" s="19" t="s">
        <v>22</v>
      </c>
      <c r="K33" s="17">
        <v>91800</v>
      </c>
      <c r="L33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33" s="17"/>
      <c r="N33" s="16" t="str">
        <f>""</f>
        <v/>
      </c>
      <c r="O33" s="13"/>
    </row>
    <row r="34" spans="1:15" ht="300" customHeight="1">
      <c r="A34" s="15" t="s">
        <v>7</v>
      </c>
      <c r="B34" s="16" t="str">
        <f>""</f>
        <v/>
      </c>
      <c r="C34" s="16" t="str">
        <f>""</f>
        <v/>
      </c>
      <c r="D34" s="17"/>
      <c r="E34" s="17"/>
      <c r="F34" s="16" t="str">
        <f>""</f>
        <v/>
      </c>
      <c r="G34" s="17"/>
      <c r="H34" s="18"/>
      <c r="I34" s="17"/>
      <c r="J34" s="19" t="s">
        <v>25</v>
      </c>
      <c r="K34" s="17">
        <v>60000</v>
      </c>
      <c r="L34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4" s="17"/>
      <c r="N34" s="16" t="str">
        <f>""</f>
        <v/>
      </c>
      <c r="O34" s="4"/>
    </row>
    <row r="35" spans="1:15" ht="405" customHeight="1">
      <c r="A35" s="15" t="s">
        <v>7</v>
      </c>
      <c r="B35" s="16" t="str">
        <f>""</f>
        <v/>
      </c>
      <c r="C35" s="16" t="str">
        <f>""</f>
        <v/>
      </c>
      <c r="D35" s="17"/>
      <c r="E35" s="17"/>
      <c r="F35" s="16" t="str">
        <f>""</f>
        <v/>
      </c>
      <c r="G35" s="17"/>
      <c r="H35" s="18"/>
      <c r="I35" s="17"/>
      <c r="J35" s="19" t="s">
        <v>26</v>
      </c>
      <c r="K35" s="17">
        <v>56002</v>
      </c>
      <c r="L35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35" s="17"/>
      <c r="N35" s="16" t="str">
        <f>""</f>
        <v/>
      </c>
      <c r="O35" s="4"/>
    </row>
    <row r="36" spans="1:15" ht="405" customHeight="1">
      <c r="A36" s="15" t="s">
        <v>7</v>
      </c>
      <c r="B36" s="16" t="str">
        <f>""</f>
        <v/>
      </c>
      <c r="C36" s="16" t="str">
        <f>""</f>
        <v/>
      </c>
      <c r="D36" s="17"/>
      <c r="E36" s="17"/>
      <c r="F36" s="16" t="str">
        <f>""</f>
        <v/>
      </c>
      <c r="G36" s="17"/>
      <c r="H36" s="18"/>
      <c r="I36" s="17"/>
      <c r="J36" s="19" t="s">
        <v>26</v>
      </c>
      <c r="K36" s="17">
        <v>56002</v>
      </c>
      <c r="L36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36" s="17"/>
      <c r="N36" s="16" t="str">
        <f>""</f>
        <v/>
      </c>
      <c r="O36" s="4"/>
    </row>
    <row r="37" spans="1:15" ht="30" customHeight="1">
      <c r="A37" s="14" t="s">
        <v>7</v>
      </c>
      <c r="B37" s="20" t="str">
        <f>""</f>
        <v/>
      </c>
      <c r="C37" s="20" t="str">
        <f>"Итого по кандидату"</f>
        <v>Итого по кандидату</v>
      </c>
      <c r="D37" s="21">
        <v>482690</v>
      </c>
      <c r="E37" s="21">
        <v>0</v>
      </c>
      <c r="F37" s="20" t="str">
        <f>""</f>
        <v/>
      </c>
      <c r="G37" s="21">
        <v>0</v>
      </c>
      <c r="H37" s="22"/>
      <c r="I37" s="21">
        <v>482690</v>
      </c>
      <c r="J37" s="23"/>
      <c r="K37" s="21">
        <v>263804</v>
      </c>
      <c r="L37" s="20" t="str">
        <f>""</f>
        <v/>
      </c>
      <c r="M37" s="21">
        <v>0</v>
      </c>
      <c r="N37" s="20" t="str">
        <f>""</f>
        <v/>
      </c>
      <c r="O37" s="4"/>
    </row>
    <row r="38" spans="1:15" ht="300" customHeight="1">
      <c r="A38" s="15" t="s">
        <v>27</v>
      </c>
      <c r="B38" s="16" t="str">
        <f>"Округ №24 (№ 24)"</f>
        <v>Округ №24 (№ 24)</v>
      </c>
      <c r="C38" s="16" t="str">
        <f>"Устинова Ольга Константиновна"</f>
        <v>Устинова Ольга Константиновна</v>
      </c>
      <c r="D38" s="17"/>
      <c r="E38" s="17"/>
      <c r="F38" s="16" t="str">
        <f>""</f>
        <v/>
      </c>
      <c r="G38" s="17"/>
      <c r="H38" s="18"/>
      <c r="I38" s="17"/>
      <c r="J38" s="19" t="s">
        <v>9</v>
      </c>
      <c r="K38" s="17">
        <v>1000000</v>
      </c>
      <c r="L38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8" s="17"/>
      <c r="N38" s="16" t="str">
        <f>""</f>
        <v/>
      </c>
      <c r="O38" s="13"/>
    </row>
    <row r="39" spans="1:15" ht="300" customHeight="1">
      <c r="A39" s="15" t="s">
        <v>7</v>
      </c>
      <c r="B39" s="16" t="str">
        <f>""</f>
        <v/>
      </c>
      <c r="C39" s="16" t="str">
        <f>""</f>
        <v/>
      </c>
      <c r="D39" s="17"/>
      <c r="E39" s="17"/>
      <c r="F39" s="16" t="str">
        <f>""</f>
        <v/>
      </c>
      <c r="G39" s="17"/>
      <c r="H39" s="18"/>
      <c r="I39" s="17"/>
      <c r="J39" s="19" t="s">
        <v>10</v>
      </c>
      <c r="K39" s="17">
        <v>580000</v>
      </c>
      <c r="L39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39" s="17"/>
      <c r="N39" s="16" t="str">
        <f>""</f>
        <v/>
      </c>
      <c r="O39" s="4"/>
    </row>
    <row r="40" spans="1:15" ht="300" customHeight="1">
      <c r="A40" s="15" t="s">
        <v>7</v>
      </c>
      <c r="B40" s="16" t="str">
        <f>""</f>
        <v/>
      </c>
      <c r="C40" s="16" t="str">
        <f>""</f>
        <v/>
      </c>
      <c r="D40" s="17"/>
      <c r="E40" s="17"/>
      <c r="F40" s="16" t="str">
        <f>""</f>
        <v/>
      </c>
      <c r="G40" s="17"/>
      <c r="H40" s="18"/>
      <c r="I40" s="17"/>
      <c r="J40" s="19" t="s">
        <v>12</v>
      </c>
      <c r="K40" s="17">
        <v>200000</v>
      </c>
      <c r="L40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0" s="17"/>
      <c r="N40" s="16" t="str">
        <f>""</f>
        <v/>
      </c>
      <c r="O40" s="4"/>
    </row>
    <row r="41" spans="1:15" ht="405" customHeight="1">
      <c r="A41" s="15" t="s">
        <v>7</v>
      </c>
      <c r="B41" s="16" t="str">
        <f>""</f>
        <v/>
      </c>
      <c r="C41" s="16" t="str">
        <f>""</f>
        <v/>
      </c>
      <c r="D41" s="17"/>
      <c r="E41" s="17"/>
      <c r="F41" s="16" t="str">
        <f>""</f>
        <v/>
      </c>
      <c r="G41" s="17"/>
      <c r="H41" s="18"/>
      <c r="I41" s="17"/>
      <c r="J41" s="19" t="s">
        <v>11</v>
      </c>
      <c r="K41" s="17">
        <v>200000</v>
      </c>
      <c r="L41" s="16" t="str">
        <f>"Израсходовано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технологиям)"</f>
        <v>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</v>
      </c>
      <c r="M41" s="17"/>
      <c r="N41" s="16" t="str">
        <f>""</f>
        <v/>
      </c>
      <c r="O41" s="4"/>
    </row>
    <row r="42" spans="1:15" ht="300" customHeight="1">
      <c r="A42" s="15" t="s">
        <v>7</v>
      </c>
      <c r="B42" s="16" t="str">
        <f>""</f>
        <v/>
      </c>
      <c r="C42" s="16" t="str">
        <f>""</f>
        <v/>
      </c>
      <c r="D42" s="17"/>
      <c r="E42" s="17"/>
      <c r="F42" s="16" t="str">
        <f>""</f>
        <v/>
      </c>
      <c r="G42" s="17"/>
      <c r="H42" s="18"/>
      <c r="I42" s="17"/>
      <c r="J42" s="19" t="s">
        <v>28</v>
      </c>
      <c r="K42" s="17">
        <v>185000</v>
      </c>
      <c r="L42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2" s="17"/>
      <c r="N42" s="16" t="str">
        <f>""</f>
        <v/>
      </c>
      <c r="O42" s="4"/>
    </row>
    <row r="43" spans="1:15" ht="30" customHeight="1">
      <c r="A43" s="14" t="s">
        <v>7</v>
      </c>
      <c r="B43" s="20" t="str">
        <f>""</f>
        <v/>
      </c>
      <c r="C43" s="20" t="str">
        <f>"Итого по кандидату"</f>
        <v>Итого по кандидату</v>
      </c>
      <c r="D43" s="21">
        <v>2382506.64</v>
      </c>
      <c r="E43" s="21">
        <v>0</v>
      </c>
      <c r="F43" s="20" t="str">
        <f>""</f>
        <v/>
      </c>
      <c r="G43" s="21">
        <v>0</v>
      </c>
      <c r="H43" s="22"/>
      <c r="I43" s="21">
        <v>2382506.64</v>
      </c>
      <c r="J43" s="23"/>
      <c r="K43" s="21">
        <v>2165000</v>
      </c>
      <c r="L43" s="20" t="str">
        <f>""</f>
        <v/>
      </c>
      <c r="M43" s="21">
        <v>0</v>
      </c>
      <c r="N43" s="20" t="str">
        <f>""</f>
        <v/>
      </c>
      <c r="O43" s="4"/>
    </row>
    <row r="44" spans="1:15" ht="75" customHeight="1">
      <c r="A44" s="14" t="s">
        <v>7</v>
      </c>
      <c r="B44" s="20" t="str">
        <f>""</f>
        <v/>
      </c>
      <c r="C44" s="20" t="str">
        <f>"Избирательный округ (Округ №24 (№ 24)), всего"</f>
        <v>Избирательный округ (Округ №24 (№ 24)), всего</v>
      </c>
      <c r="D44" s="21">
        <v>4484926.6399999997</v>
      </c>
      <c r="E44" s="21">
        <v>0</v>
      </c>
      <c r="F44" s="20" t="str">
        <f>""</f>
        <v/>
      </c>
      <c r="G44" s="21">
        <v>0</v>
      </c>
      <c r="H44" s="22"/>
      <c r="I44" s="21">
        <v>4484926.6399999997</v>
      </c>
      <c r="J44" s="23"/>
      <c r="K44" s="21">
        <v>3728804</v>
      </c>
      <c r="L44" s="20" t="str">
        <f>""</f>
        <v/>
      </c>
      <c r="M44" s="21">
        <v>0</v>
      </c>
      <c r="N44" s="20" t="str">
        <f>""</f>
        <v/>
      </c>
      <c r="O44" s="13"/>
    </row>
    <row r="45" spans="1:15" ht="165" customHeight="1">
      <c r="A45" s="15" t="s">
        <v>29</v>
      </c>
      <c r="B45" s="16" t="str">
        <f>"Округ №25 (№ 25)"</f>
        <v>Округ №25 (№ 25)</v>
      </c>
      <c r="C45" s="16" t="str">
        <f>"Александров Кирилл Валерьевич"</f>
        <v>Александров Кирилл Валерьевич</v>
      </c>
      <c r="D45" s="17">
        <v>41540</v>
      </c>
      <c r="E45" s="17"/>
      <c r="F45" s="16" t="str">
        <f>""</f>
        <v/>
      </c>
      <c r="G45" s="17"/>
      <c r="H45" s="18"/>
      <c r="I45" s="17">
        <v>41410</v>
      </c>
      <c r="J45" s="19"/>
      <c r="K45" s="17"/>
      <c r="L45" s="16" t="str">
        <f>""</f>
        <v/>
      </c>
      <c r="M45" s="17">
        <v>130</v>
      </c>
      <c r="N45" s="1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O45" s="13"/>
    </row>
    <row r="46" spans="1:15" ht="30" customHeight="1">
      <c r="A46" s="14" t="s">
        <v>7</v>
      </c>
      <c r="B46" s="20" t="str">
        <f>""</f>
        <v/>
      </c>
      <c r="C46" s="20" t="str">
        <f>"Итого по кандидату"</f>
        <v>Итого по кандидату</v>
      </c>
      <c r="D46" s="21">
        <v>41540</v>
      </c>
      <c r="E46" s="21">
        <v>0</v>
      </c>
      <c r="F46" s="20" t="str">
        <f>""</f>
        <v/>
      </c>
      <c r="G46" s="21">
        <v>0</v>
      </c>
      <c r="H46" s="22"/>
      <c r="I46" s="21">
        <v>41410</v>
      </c>
      <c r="J46" s="23"/>
      <c r="K46" s="21">
        <v>0</v>
      </c>
      <c r="L46" s="20" t="str">
        <f>""</f>
        <v/>
      </c>
      <c r="M46" s="21">
        <v>130</v>
      </c>
      <c r="N46" s="20" t="str">
        <f>""</f>
        <v/>
      </c>
      <c r="O46" s="13"/>
    </row>
    <row r="47" spans="1:15" ht="300" customHeight="1">
      <c r="A47" s="15" t="s">
        <v>30</v>
      </c>
      <c r="B47" s="16" t="str">
        <f>"Округ №25 (№ 25)"</f>
        <v>Округ №25 (№ 25)</v>
      </c>
      <c r="C47" s="16" t="str">
        <f>"Арсеньев Алексей Борисович"</f>
        <v>Арсеньев Алексей Борисович</v>
      </c>
      <c r="D47" s="17"/>
      <c r="E47" s="17">
        <v>250000</v>
      </c>
      <c r="F47" s="16" t="str">
        <f>"ООО ТОРГОВАЯ КОМПАНИЯ ""САН"""</f>
        <v>ООО ТОРГОВАЯ КОМПАНИЯ "САН"</v>
      </c>
      <c r="G47" s="17"/>
      <c r="H47" s="18"/>
      <c r="I47" s="17"/>
      <c r="J47" s="19" t="s">
        <v>9</v>
      </c>
      <c r="K47" s="17">
        <v>1096190</v>
      </c>
      <c r="L47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7" s="17"/>
      <c r="N47" s="16" t="str">
        <f>""</f>
        <v/>
      </c>
      <c r="O47" s="13"/>
    </row>
    <row r="48" spans="1:15" ht="300" customHeight="1">
      <c r="A48" s="15" t="s">
        <v>7</v>
      </c>
      <c r="B48" s="16" t="str">
        <f>""</f>
        <v/>
      </c>
      <c r="C48" s="16" t="str">
        <f>""</f>
        <v/>
      </c>
      <c r="D48" s="17"/>
      <c r="E48" s="17"/>
      <c r="F48" s="16" t="str">
        <f>""</f>
        <v/>
      </c>
      <c r="G48" s="17"/>
      <c r="H48" s="18"/>
      <c r="I48" s="17"/>
      <c r="J48" s="19" t="s">
        <v>10</v>
      </c>
      <c r="K48" s="17">
        <v>580000</v>
      </c>
      <c r="L48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8" s="17"/>
      <c r="N48" s="16" t="str">
        <f>""</f>
        <v/>
      </c>
      <c r="O48" s="4"/>
    </row>
    <row r="49" spans="1:15" ht="300" customHeight="1">
      <c r="A49" s="15" t="s">
        <v>7</v>
      </c>
      <c r="B49" s="16" t="str">
        <f>""</f>
        <v/>
      </c>
      <c r="C49" s="16" t="str">
        <f>""</f>
        <v/>
      </c>
      <c r="D49" s="17"/>
      <c r="E49" s="17"/>
      <c r="F49" s="16" t="str">
        <f>""</f>
        <v/>
      </c>
      <c r="G49" s="17"/>
      <c r="H49" s="18"/>
      <c r="I49" s="17"/>
      <c r="J49" s="19" t="s">
        <v>12</v>
      </c>
      <c r="K49" s="17">
        <v>200000</v>
      </c>
      <c r="L49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49" s="17"/>
      <c r="N49" s="16" t="str">
        <f>""</f>
        <v/>
      </c>
      <c r="O49" s="4"/>
    </row>
    <row r="50" spans="1:15" ht="405" customHeight="1">
      <c r="A50" s="15" t="s">
        <v>7</v>
      </c>
      <c r="B50" s="16" t="str">
        <f>""</f>
        <v/>
      </c>
      <c r="C50" s="16" t="str">
        <f>""</f>
        <v/>
      </c>
      <c r="D50" s="17"/>
      <c r="E50" s="17"/>
      <c r="F50" s="16" t="str">
        <f>""</f>
        <v/>
      </c>
      <c r="G50" s="17"/>
      <c r="H50" s="18"/>
      <c r="I50" s="17"/>
      <c r="J50" s="19" t="s">
        <v>11</v>
      </c>
      <c r="K50" s="17">
        <v>200000</v>
      </c>
      <c r="L50" s="16" t="str">
        <f>"Израсходовано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технологиям)"</f>
        <v>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</v>
      </c>
      <c r="M50" s="17"/>
      <c r="N50" s="16" t="str">
        <f>""</f>
        <v/>
      </c>
      <c r="O50" s="4"/>
    </row>
    <row r="51" spans="1:15" ht="300" customHeight="1">
      <c r="A51" s="15" t="s">
        <v>7</v>
      </c>
      <c r="B51" s="16" t="str">
        <f>""</f>
        <v/>
      </c>
      <c r="C51" s="16" t="str">
        <f>""</f>
        <v/>
      </c>
      <c r="D51" s="17"/>
      <c r="E51" s="17"/>
      <c r="F51" s="16" t="str">
        <f>""</f>
        <v/>
      </c>
      <c r="G51" s="17"/>
      <c r="H51" s="18"/>
      <c r="I51" s="17"/>
      <c r="J51" s="19" t="s">
        <v>28</v>
      </c>
      <c r="K51" s="17">
        <v>185000</v>
      </c>
      <c r="L51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51" s="17"/>
      <c r="N51" s="16" t="str">
        <f>""</f>
        <v/>
      </c>
      <c r="O51" s="4"/>
    </row>
    <row r="52" spans="1:15" ht="30" customHeight="1">
      <c r="A52" s="14" t="s">
        <v>7</v>
      </c>
      <c r="B52" s="20" t="str">
        <f>""</f>
        <v/>
      </c>
      <c r="C52" s="20" t="str">
        <f>"Итого по кандидату"</f>
        <v>Итого по кандидату</v>
      </c>
      <c r="D52" s="21">
        <v>2474996.14</v>
      </c>
      <c r="E52" s="21">
        <v>250000</v>
      </c>
      <c r="F52" s="20" t="str">
        <f>""</f>
        <v/>
      </c>
      <c r="G52" s="21">
        <v>0</v>
      </c>
      <c r="H52" s="22"/>
      <c r="I52" s="21">
        <v>2474996.14</v>
      </c>
      <c r="J52" s="23"/>
      <c r="K52" s="21">
        <v>2261190</v>
      </c>
      <c r="L52" s="20" t="str">
        <f>""</f>
        <v/>
      </c>
      <c r="M52" s="21">
        <v>0</v>
      </c>
      <c r="N52" s="20" t="str">
        <f>""</f>
        <v/>
      </c>
      <c r="O52" s="4"/>
    </row>
    <row r="53" spans="1:15" ht="45" customHeight="1">
      <c r="A53" s="15" t="s">
        <v>31</v>
      </c>
      <c r="B53" s="16" t="str">
        <f>"Округ №25 (№ 25)"</f>
        <v>Округ №25 (№ 25)</v>
      </c>
      <c r="C53" s="16" t="str">
        <f>"Назарова Ирина Валерьевна"</f>
        <v>Назарова Ирина Валерьевна</v>
      </c>
      <c r="D53" s="17">
        <v>21950</v>
      </c>
      <c r="E53" s="17"/>
      <c r="F53" s="16" t="str">
        <f>""</f>
        <v/>
      </c>
      <c r="G53" s="17"/>
      <c r="H53" s="18"/>
      <c r="I53" s="17">
        <v>21950</v>
      </c>
      <c r="J53" s="19"/>
      <c r="K53" s="17"/>
      <c r="L53" s="16" t="str">
        <f>""</f>
        <v/>
      </c>
      <c r="M53" s="17"/>
      <c r="N53" s="16" t="str">
        <f>""</f>
        <v/>
      </c>
      <c r="O53" s="13"/>
    </row>
    <row r="54" spans="1:15" ht="30" customHeight="1">
      <c r="A54" s="14" t="s">
        <v>7</v>
      </c>
      <c r="B54" s="20" t="str">
        <f>""</f>
        <v/>
      </c>
      <c r="C54" s="20" t="str">
        <f>"Итого по кандидату"</f>
        <v>Итого по кандидату</v>
      </c>
      <c r="D54" s="21">
        <v>21950</v>
      </c>
      <c r="E54" s="21">
        <v>0</v>
      </c>
      <c r="F54" s="20" t="str">
        <f>""</f>
        <v/>
      </c>
      <c r="G54" s="21">
        <v>0</v>
      </c>
      <c r="H54" s="22"/>
      <c r="I54" s="21">
        <v>21950</v>
      </c>
      <c r="J54" s="23"/>
      <c r="K54" s="21">
        <v>0</v>
      </c>
      <c r="L54" s="20" t="str">
        <f>""</f>
        <v/>
      </c>
      <c r="M54" s="21">
        <v>0</v>
      </c>
      <c r="N54" s="20" t="str">
        <f>""</f>
        <v/>
      </c>
      <c r="O54" s="13"/>
    </row>
    <row r="55" spans="1:15" ht="45" customHeight="1">
      <c r="A55" s="15" t="s">
        <v>32</v>
      </c>
      <c r="B55" s="16" t="str">
        <f>"Округ №25 (№ 25)"</f>
        <v>Округ №25 (№ 25)</v>
      </c>
      <c r="C55" s="16" t="str">
        <f>"Николаев Роман Валерьевич"</f>
        <v>Николаев Роман Валерьевич</v>
      </c>
      <c r="D55" s="17">
        <v>22600</v>
      </c>
      <c r="E55" s="17"/>
      <c r="F55" s="16" t="str">
        <f>""</f>
        <v/>
      </c>
      <c r="G55" s="17"/>
      <c r="H55" s="18"/>
      <c r="I55" s="17">
        <v>22600</v>
      </c>
      <c r="J55" s="19"/>
      <c r="K55" s="17"/>
      <c r="L55" s="16" t="str">
        <f>""</f>
        <v/>
      </c>
      <c r="M55" s="17"/>
      <c r="N55" s="16" t="str">
        <f>""</f>
        <v/>
      </c>
      <c r="O55" s="13"/>
    </row>
    <row r="56" spans="1:15" ht="30" customHeight="1">
      <c r="A56" s="14" t="s">
        <v>7</v>
      </c>
      <c r="B56" s="20" t="str">
        <f>""</f>
        <v/>
      </c>
      <c r="C56" s="20" t="str">
        <f>"Итого по кандидату"</f>
        <v>Итого по кандидату</v>
      </c>
      <c r="D56" s="21">
        <v>22600</v>
      </c>
      <c r="E56" s="21">
        <v>0</v>
      </c>
      <c r="F56" s="20" t="str">
        <f>""</f>
        <v/>
      </c>
      <c r="G56" s="21">
        <v>0</v>
      </c>
      <c r="H56" s="22"/>
      <c r="I56" s="21">
        <v>22600</v>
      </c>
      <c r="J56" s="23"/>
      <c r="K56" s="21">
        <v>0</v>
      </c>
      <c r="L56" s="20" t="str">
        <f>""</f>
        <v/>
      </c>
      <c r="M56" s="21">
        <v>0</v>
      </c>
      <c r="N56" s="20" t="str">
        <f>""</f>
        <v/>
      </c>
      <c r="O56" s="13"/>
    </row>
    <row r="57" spans="1:15" ht="405" customHeight="1">
      <c r="A57" s="15" t="s">
        <v>33</v>
      </c>
      <c r="B57" s="16" t="str">
        <f>"Округ №25 (№ 25)"</f>
        <v>Округ №25 (№ 25)</v>
      </c>
      <c r="C57" s="16" t="str">
        <f>"Савченко Михаил Сергеевич"</f>
        <v>Савченко Михаил Сергеевич</v>
      </c>
      <c r="D57" s="17">
        <v>112250</v>
      </c>
      <c r="E57" s="17"/>
      <c r="F57" s="16" t="str">
        <f>""</f>
        <v/>
      </c>
      <c r="G57" s="17"/>
      <c r="H57" s="18"/>
      <c r="I57" s="17">
        <v>112250</v>
      </c>
      <c r="J57" s="19" t="s">
        <v>34</v>
      </c>
      <c r="K57" s="17">
        <v>74200</v>
      </c>
      <c r="L57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57" s="17"/>
      <c r="N57" s="16" t="str">
        <f>""</f>
        <v/>
      </c>
      <c r="O57" s="13"/>
    </row>
    <row r="58" spans="1:15" ht="30" customHeight="1">
      <c r="A58" s="14" t="s">
        <v>7</v>
      </c>
      <c r="B58" s="20" t="str">
        <f>""</f>
        <v/>
      </c>
      <c r="C58" s="20" t="str">
        <f>"Итого по кандидату"</f>
        <v>Итого по кандидату</v>
      </c>
      <c r="D58" s="21">
        <v>112250</v>
      </c>
      <c r="E58" s="21">
        <v>0</v>
      </c>
      <c r="F58" s="20" t="str">
        <f>""</f>
        <v/>
      </c>
      <c r="G58" s="21">
        <v>0</v>
      </c>
      <c r="H58" s="22"/>
      <c r="I58" s="21">
        <v>112250</v>
      </c>
      <c r="J58" s="23"/>
      <c r="K58" s="21">
        <v>74200</v>
      </c>
      <c r="L58" s="20" t="str">
        <f>""</f>
        <v/>
      </c>
      <c r="M58" s="21">
        <v>0</v>
      </c>
      <c r="N58" s="20" t="str">
        <f>""</f>
        <v/>
      </c>
      <c r="O58" s="4"/>
    </row>
    <row r="59" spans="1:15" ht="75" customHeight="1">
      <c r="A59" s="14" t="s">
        <v>7</v>
      </c>
      <c r="B59" s="20" t="str">
        <f>""</f>
        <v/>
      </c>
      <c r="C59" s="20" t="str">
        <f>"Избирательный округ (Округ №25 (№ 25)), всего"</f>
        <v>Избирательный округ (Округ №25 (№ 25)), всего</v>
      </c>
      <c r="D59" s="21">
        <v>2673336.14</v>
      </c>
      <c r="E59" s="21">
        <v>250000</v>
      </c>
      <c r="F59" s="20" t="str">
        <f>""</f>
        <v/>
      </c>
      <c r="G59" s="21">
        <v>0</v>
      </c>
      <c r="H59" s="22"/>
      <c r="I59" s="21">
        <v>2673206.14</v>
      </c>
      <c r="J59" s="23"/>
      <c r="K59" s="21">
        <v>2335390</v>
      </c>
      <c r="L59" s="20" t="str">
        <f>""</f>
        <v/>
      </c>
      <c r="M59" s="21">
        <v>130</v>
      </c>
      <c r="N59" s="20" t="str">
        <f>""</f>
        <v/>
      </c>
      <c r="O59" s="13"/>
    </row>
    <row r="60" spans="1:15">
      <c r="A60" s="14" t="s">
        <v>7</v>
      </c>
      <c r="B60" s="20" t="str">
        <f>""</f>
        <v/>
      </c>
      <c r="C60" s="20" t="str">
        <f>"Итого"</f>
        <v>Итого</v>
      </c>
      <c r="D60" s="21">
        <v>9426804.7799999993</v>
      </c>
      <c r="E60" s="21">
        <v>250000</v>
      </c>
      <c r="F60" s="20" t="str">
        <f>""</f>
        <v/>
      </c>
      <c r="G60" s="21">
        <v>0</v>
      </c>
      <c r="H60" s="22">
        <v>0</v>
      </c>
      <c r="I60" s="21">
        <v>9426674.7799999993</v>
      </c>
      <c r="J60" s="23"/>
      <c r="K60" s="21">
        <v>8114544</v>
      </c>
      <c r="L60" s="20" t="str">
        <f>""</f>
        <v/>
      </c>
      <c r="M60" s="21">
        <v>130</v>
      </c>
      <c r="N60" s="20" t="str">
        <f>""</f>
        <v/>
      </c>
      <c r="O60" s="13"/>
    </row>
    <row r="61" spans="1:15">
      <c r="O61" s="13"/>
    </row>
  </sheetData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2022-10-18T05:16:30Z</dcterms:created>
  <dcterms:modified xsi:type="dcterms:W3CDTF">2022-10-18T05:17:10Z</dcterms:modified>
</cp:coreProperties>
</file>